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riss\santander\SEGUROS\seguros generales\"/>
    </mc:Choice>
  </mc:AlternateContent>
  <bookViews>
    <workbookView xWindow="0" yWindow="0" windowWidth="20490" windowHeight="7905"/>
  </bookViews>
  <sheets>
    <sheet name="Generales Unicauca" sheetId="1" r:id="rId1"/>
    <sheet name="Vehiculos" sheetId="3" r:id="rId2"/>
    <sheet name="Unidad de salud" sheetId="2" r:id="rId3"/>
  </sheets>
  <definedNames>
    <definedName name="_GoBack" localSheetId="1">Vehiculos!$A$8</definedName>
  </definedNames>
  <calcPr calcId="152511"/>
</workbook>
</file>

<file path=xl/calcChain.xml><?xml version="1.0" encoding="utf-8"?>
<calcChain xmlns="http://schemas.openxmlformats.org/spreadsheetml/2006/main">
  <c r="B39" i="1" l="1"/>
  <c r="D18" i="2"/>
  <c r="D17" i="2"/>
  <c r="D16" i="2"/>
  <c r="B55" i="1"/>
  <c r="I16" i="3"/>
  <c r="B40" i="1"/>
  <c r="D10" i="2"/>
  <c r="D9" i="2"/>
  <c r="D8" i="2"/>
  <c r="D7" i="2"/>
  <c r="D6" i="2"/>
  <c r="D5" i="2"/>
  <c r="B49" i="1"/>
  <c r="B48" i="1"/>
  <c r="B47" i="1"/>
  <c r="B46" i="1"/>
  <c r="B45" i="1"/>
  <c r="B44" i="1"/>
  <c r="B43" i="1"/>
  <c r="B42" i="1"/>
  <c r="B41" i="1"/>
  <c r="C59" i="1"/>
  <c r="D11" i="2" l="1"/>
  <c r="B51" i="1"/>
  <c r="B52" i="1" s="1"/>
</calcChain>
</file>

<file path=xl/comments1.xml><?xml version="1.0" encoding="utf-8"?>
<comments xmlns="http://schemas.openxmlformats.org/spreadsheetml/2006/main">
  <authors>
    <author>Luffi</author>
  </authors>
  <commentList>
    <comment ref="F29" authorId="0" shapeId="0">
      <text>
        <r>
          <rPr>
            <sz val="9"/>
            <color indexed="81"/>
            <rFont val="Tahoma"/>
            <family val="2"/>
          </rPr>
          <t xml:space="preserve">
2.446273300000001</t>
        </r>
      </text>
    </comment>
  </commentList>
</comments>
</file>

<file path=xl/sharedStrings.xml><?xml version="1.0" encoding="utf-8"?>
<sst xmlns="http://schemas.openxmlformats.org/spreadsheetml/2006/main" count="186" uniqueCount="163">
  <si>
    <t>Manejo Global para Entidades Oficiales</t>
  </si>
  <si>
    <t>Responsabilidad Civil Extracontractual</t>
  </si>
  <si>
    <t>Automóviles</t>
  </si>
  <si>
    <t>Transporte de Valores</t>
  </si>
  <si>
    <t>Responsabilidad Civil para Servidores Públicos</t>
  </si>
  <si>
    <t>Responsabilidad Civil Clínicas y Hospitales</t>
  </si>
  <si>
    <t>Responsabilidad Civil Profesional Médicos</t>
  </si>
  <si>
    <t>Vida Grupo Deudores</t>
  </si>
  <si>
    <t>Valor Asegurado</t>
  </si>
  <si>
    <t>1.  Edificios</t>
  </si>
  <si>
    <t>2.  Adecución a la Noma de simoresistencia</t>
  </si>
  <si>
    <t xml:space="preserve">3. Maquinaria y Equipos  </t>
  </si>
  <si>
    <t>4. Muebles y enseres  y Equipo de Oficina</t>
  </si>
  <si>
    <t xml:space="preserve">5. Equipo de transporte terrestre traccion y elevacion  </t>
  </si>
  <si>
    <t xml:space="preserve">6. Equipos de comedor cocina, despensa, restaurante y cafeteria </t>
  </si>
  <si>
    <t xml:space="preserve">7. Libros de biblioteca </t>
  </si>
  <si>
    <t>8. Bienes de Arte y Cultura. Cuadros, obras de arte, objetos valiosos y joyas</t>
  </si>
  <si>
    <t>9. Equipos de laboratorio, Medico</t>
  </si>
  <si>
    <t>10. Equipos electricos y electronicos de comunicación, Computo, Redes, Lineas y cables</t>
  </si>
  <si>
    <t>11, Dinero Dentro y Fuera de Caja Fuerte</t>
  </si>
  <si>
    <t>12. Software</t>
  </si>
  <si>
    <t>Edificios</t>
  </si>
  <si>
    <t>Maquinaria y equipo</t>
  </si>
  <si>
    <t>Muebles y enseres</t>
  </si>
  <si>
    <t xml:space="preserve">Equipo de comedor y cocina </t>
  </si>
  <si>
    <t>Inventarios</t>
  </si>
  <si>
    <t>Equipo Medico y cientifico</t>
  </si>
  <si>
    <t>Equipo de comunicación y computo</t>
  </si>
  <si>
    <t>Indice  Variable</t>
  </si>
  <si>
    <t>Adecución a la Norma de simoresistencia</t>
  </si>
  <si>
    <t>RAMO</t>
  </si>
  <si>
    <t>Deducibles</t>
  </si>
  <si>
    <t>Terremoto: 1% del valor de la pérdida mínimo 0</t>
  </si>
  <si>
    <t>Hmaccvy amit: 1% de la pérdida mínimo 0</t>
  </si>
  <si>
    <t>Demás amparos: sin deducibles.</t>
  </si>
  <si>
    <t>CORRIENTE DEBIL:</t>
  </si>
  <si>
    <t>Hurto calificado y Hurto simple: 1% de la pérdida mínimo 0.</t>
  </si>
  <si>
    <t>Demás eventos: 1% de la pérdida minino 0.</t>
  </si>
  <si>
    <t>ROTURA DE MAQUINARIA</t>
  </si>
  <si>
    <t>1% de la pérdida mínimo 0</t>
  </si>
  <si>
    <t>SUSTRACCION:</t>
  </si>
  <si>
    <t>1%  de la pérdida mínimo 0</t>
  </si>
  <si>
    <t>Personal no identificado: 1% del valor de la pérdida minimo 1 smmlv.  Demas amparos: 1% de la pérdida mínimo 0.</t>
  </si>
  <si>
    <t>Parqueaderos: 1% de la pérdida minimo 0, Demás eventos: 1% de la pérdida minimo 0.</t>
  </si>
  <si>
    <t>sin deducibles</t>
  </si>
  <si>
    <t>Gastos Judiciales y demas amparos: 2% de la pérdida  mínimo 0.</t>
  </si>
  <si>
    <t>Gastos judiciales y demás amparos: 2% de la pérdida mínimo 0.</t>
  </si>
  <si>
    <t xml:space="preserve"> </t>
  </si>
  <si>
    <t>UNIDAD DE SALUD DE LA UNIVERSIDAD DEL CAUCA</t>
  </si>
  <si>
    <t>Equipos móviles y portátiles: 1% de la pérdida mínimo 0</t>
  </si>
  <si>
    <t>TASA</t>
  </si>
  <si>
    <t>13. Indice  Variable  5%</t>
  </si>
  <si>
    <t>ARCHIVO HISTÓRICO</t>
  </si>
  <si>
    <t>CASA MUSEO MOSQUERA</t>
  </si>
  <si>
    <t>CASA ROSADA</t>
  </si>
  <si>
    <t>CENTRO UNIVERSITARIO DE SALUD</t>
  </si>
  <si>
    <t>CONSULTORIO JURÍDICO</t>
  </si>
  <si>
    <t>EL CARMEN</t>
  </si>
  <si>
    <t>FACULTAD DE ARTES</t>
  </si>
  <si>
    <t>PANTEÓN DE LOS PROCERES</t>
  </si>
  <si>
    <t>SANTO DOMINGO</t>
  </si>
  <si>
    <t>BIOTERIO</t>
  </si>
  <si>
    <t>CENTRO DEPORTIVO TULCAN</t>
  </si>
  <si>
    <t>FACULTAD DE CONTABLES</t>
  </si>
  <si>
    <t>DIVISIÓN ADMINISTRATIVA Y DE SERVICIOS</t>
  </si>
  <si>
    <t>FACULTAD DE CIENCIAS DE LA SALUD</t>
  </si>
  <si>
    <t>FACULTAD DE EDUCACIÓN</t>
  </si>
  <si>
    <t>FACULTAD DE INGENIERÍAS</t>
  </si>
  <si>
    <t>IPET</t>
  </si>
  <si>
    <t>LABORATORIOS DE FÍSICA Y QUÍMICA</t>
  </si>
  <si>
    <t>MUSEO DE HISTORIA NATURAL</t>
  </si>
  <si>
    <t>EDIFICIO DE MATEMÁTICAS</t>
  </si>
  <si>
    <t>RESIDENCIAS 4 DE MARZO</t>
  </si>
  <si>
    <t>RESIDENCIAS 11 DE NOVIEMBRE</t>
  </si>
  <si>
    <t>LOTE SECTOR CAMPO BELLO (TORREMOLINOS)</t>
  </si>
  <si>
    <t>CALLE 5 CON CRA 4 ESQUINA</t>
  </si>
  <si>
    <t>PARQUE TEMÁTICO VEREDA LA REJOYA</t>
  </si>
  <si>
    <t>AVALÚO LOTE PONOMA - ADYACENTES CONTABLES</t>
  </si>
  <si>
    <t>PARQUE TEMÁTICO LA SULTANA</t>
  </si>
  <si>
    <t>SEDE SANTANDER DE QUILICHAO</t>
  </si>
  <si>
    <t>TOTAL</t>
  </si>
  <si>
    <t>Reesponsabilidad civil clínica</t>
  </si>
  <si>
    <t>Practicantes</t>
  </si>
  <si>
    <t>Estudiantes</t>
  </si>
  <si>
    <t>Docentes</t>
  </si>
  <si>
    <t>CANTIDAD</t>
  </si>
  <si>
    <t>SUBTOTAL EDIFICIO</t>
  </si>
  <si>
    <t>SUBTOTAL DMC</t>
  </si>
  <si>
    <t>N°</t>
  </si>
  <si>
    <t>PLACA</t>
  </si>
  <si>
    <t>MARCA</t>
  </si>
  <si>
    <t>CLASE</t>
  </si>
  <si>
    <t>CC</t>
  </si>
  <si>
    <t>CAPACIDAD</t>
  </si>
  <si>
    <t>FASECOLDA</t>
  </si>
  <si>
    <t>MODELO</t>
  </si>
  <si>
    <t>OQE404</t>
  </si>
  <si>
    <t>NISSAN</t>
  </si>
  <si>
    <t>MICROBUS</t>
  </si>
  <si>
    <t>OQE467</t>
  </si>
  <si>
    <t>TOYOTA</t>
  </si>
  <si>
    <t>CAMIONETA</t>
  </si>
  <si>
    <t>OQE474</t>
  </si>
  <si>
    <t>OQE503</t>
  </si>
  <si>
    <t>HYUNDAI</t>
  </si>
  <si>
    <t>ORO195</t>
  </si>
  <si>
    <t>AGRALE</t>
  </si>
  <si>
    <t>BUS</t>
  </si>
  <si>
    <t>ORO196</t>
  </si>
  <si>
    <t>ORO197</t>
  </si>
  <si>
    <t>FORD</t>
  </si>
  <si>
    <t>CAMION</t>
  </si>
  <si>
    <t>4.5 TON/2PAS</t>
  </si>
  <si>
    <t>ORO219</t>
  </si>
  <si>
    <t>CAMPERO</t>
  </si>
  <si>
    <t>OR0220</t>
  </si>
  <si>
    <t>RENAULT</t>
  </si>
  <si>
    <t>ORO222</t>
  </si>
  <si>
    <t>ORO224</t>
  </si>
  <si>
    <t>MOTOCICLETA</t>
  </si>
  <si>
    <t>SUZUKI GS-25</t>
  </si>
  <si>
    <t>XSS66C</t>
  </si>
  <si>
    <t>VALOR FASECOLDA</t>
  </si>
  <si>
    <t>Accidentes Personales Docentes  de Planta  personal Administrativo para 1.300 funcionarios, los mismos amparos de la póliza estudnatil para pregrado en las condiciones básicas.</t>
  </si>
  <si>
    <t>Responsabilidad  Civil  Profesionales médicos</t>
  </si>
  <si>
    <t>CALLE 3 N0. 5-14</t>
  </si>
  <si>
    <t>DIRECCIÓN</t>
  </si>
  <si>
    <t>LATITUD</t>
  </si>
  <si>
    <t>LONGITUD</t>
  </si>
  <si>
    <t>CALLE 4 CON CRA 3 Y 4</t>
  </si>
  <si>
    <t>CALLE 4 N0 3-56</t>
  </si>
  <si>
    <t>CALLE 3 N0. 5-34</t>
  </si>
  <si>
    <t>CRA 2 CON CALLE 1</t>
  </si>
  <si>
    <t>76,6013636000000.1</t>
  </si>
  <si>
    <t>CRA 2 N0. 4N140</t>
  </si>
  <si>
    <t>CALLE 5 N0. 4-33</t>
  </si>
  <si>
    <t>CRA 3 N0. 3-14</t>
  </si>
  <si>
    <t>ULTIMO DIGITO DE LA LONGITUD</t>
  </si>
  <si>
    <t>CALLE 5 N0. 4-70</t>
  </si>
  <si>
    <t>CARRERA 6 13N36</t>
  </si>
  <si>
    <t>CALLE 15N CRA 2 ESQUINA</t>
  </si>
  <si>
    <t>CRA 2 # 4N140</t>
  </si>
  <si>
    <t>Carrera 3 # 3N – 51</t>
  </si>
  <si>
    <t>Carrera 5 # 13N – 36.</t>
  </si>
  <si>
    <t>Carrera 2 # 3N – 45</t>
  </si>
  <si>
    <t>Carrera 2 # 4N – 140</t>
  </si>
  <si>
    <t>LISTADO DE BIENES MUEBLES E INMUEBLES UNIVERSIDAD DEL CAUCA</t>
  </si>
  <si>
    <t>INFORMACIÓN DE LOS VEHICULOS</t>
  </si>
  <si>
    <t>CARRERA 3 # 1 - 28</t>
  </si>
  <si>
    <t>CARRERA 9 # 4 - 16</t>
  </si>
  <si>
    <t>FACULTAD DE CIENCIAS AGRARIAS</t>
  </si>
  <si>
    <t>VEREDA LAS GUACAS - POPAYÁN</t>
  </si>
  <si>
    <t>SAN JUAN LOTE 6  VEREDA LA REJOYA - CAUCA</t>
  </si>
  <si>
    <t>TIMBIO - CAUCA</t>
  </si>
  <si>
    <t xml:space="preserve">CARRERA 7 # 3 – 43 </t>
  </si>
  <si>
    <t> -76.606042</t>
  </si>
  <si>
    <t>CARRERA 2 # 3N – 63</t>
  </si>
  <si>
    <t xml:space="preserve">CARRERA 5 # 13N – 36 </t>
  </si>
  <si>
    <t>DIAMANTE DE BEISBOL</t>
  </si>
  <si>
    <t>CALLE 16N #16 - 1</t>
  </si>
  <si>
    <t xml:space="preserve">CARRERA 9 # 35N - 49 </t>
  </si>
  <si>
    <t>CARRERA 2 #4N - 140</t>
  </si>
  <si>
    <t xml:space="preserve"> CALLE 15N # 4-19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</si>
</sst>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6" formatCode="&quot;$&quot;\ #,##0_);[Red]\(&quot;$&quot;\ #,##0\)"/>
    <numFmt numFmtId="44" formatCode="_(&quot;$&quot;\ * #,##0.00_);_(&quot;$&quot;\ * \(#,##0.00\);_(&quot;$&quot;\ * &quot;-&quot;??_);_(@_)"/>
    <numFmt numFmtId="164" formatCode="_(&quot;$&quot;\ * #,##0_);_(&quot;$&quot;\ * \(#,##0\);_(&quot;$&quot;\ * &quot;-&quot;??_);_(@_)"/>
    <numFmt numFmtId="165" formatCode="_ &quot;$&quot;\ * #,##0.00_ ;_ &quot;$&quot;\ * \-#,##0.00_ ;_ &quot;$&quot;\ * &quot;-&quot;??_ ;_ @_ "/>
    <numFmt numFmtId="166" formatCode="_ * #,##0.00_ ;_ * \-#,##0.00_ ;_ * &quot;-&quot;??_ ;_ @_ "/>
    <numFmt numFmtId="167" formatCode="_ [$€-2]\ * #,##0.00_ ;_ [$€-2]\ * \-#,##0.00_ ;_ [$€-2]\ * &quot;-&quot;??_ "/>
    <numFmt numFmtId="168" formatCode="#,##0.0000000"/>
    <numFmt numFmtId="169" formatCode="0.00000000000000"/>
    <numFmt numFmtId="170" formatCode="#,##0.0000"/>
    <numFmt numFmtId="171" formatCode="0.00000"/>
    <numFmt numFmtId="172" formatCode="0.0000000000000"/>
    <numFmt numFmtId="173" formatCode="#,##0.0000000000000"/>
    <numFmt numFmtId="174" formatCode="#,##0.00000000000000"/>
    <numFmt numFmtId="175" formatCode="#,##0.000000000000000"/>
    <numFmt numFmtId="176" formatCode="0.000000000000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entury Gothic"/>
      <family val="2"/>
    </font>
    <font>
      <sz val="9"/>
      <color theme="1"/>
      <name val="Century Gothic"/>
      <family val="2"/>
    </font>
    <font>
      <sz val="9"/>
      <color theme="1"/>
      <name val="Tahoma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"/>
      <name val="Century Gothic"/>
      <family val="2"/>
    </font>
    <font>
      <sz val="1"/>
      <color theme="1"/>
      <name val="Calibri"/>
      <family val="2"/>
      <scheme val="minor"/>
    </font>
    <font>
      <sz val="1"/>
      <color theme="1"/>
      <name val="Tahoma"/>
      <family val="2"/>
    </font>
    <font>
      <sz val="1"/>
      <color theme="1"/>
      <name val="Symbol"/>
      <family val="1"/>
      <charset val="2"/>
    </font>
    <font>
      <b/>
      <sz val="9"/>
      <name val="Century Gothic"/>
      <family val="2"/>
    </font>
    <font>
      <b/>
      <sz val="10"/>
      <color rgb="FF000000"/>
      <name val="Century Gothic"/>
      <family val="2"/>
    </font>
    <font>
      <sz val="10"/>
      <color theme="1"/>
      <name val="Century Gothic"/>
      <family val="2"/>
    </font>
    <font>
      <sz val="10"/>
      <color rgb="FF000000"/>
      <name val="Century Gothic"/>
      <family val="2"/>
    </font>
    <font>
      <b/>
      <sz val="10"/>
      <color rgb="FF000000"/>
      <name val="Century Gothic"/>
    </font>
    <font>
      <b/>
      <sz val="10"/>
      <color theme="1"/>
      <name val="Century Gothic"/>
    </font>
    <font>
      <sz val="9"/>
      <color indexed="81"/>
      <name val="Tahoma"/>
      <family val="2"/>
    </font>
    <font>
      <sz val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97">
    <xf numFmtId="0" fontId="0" fillId="0" borderId="0" xfId="0"/>
    <xf numFmtId="164" fontId="3" fillId="0" borderId="1" xfId="1" applyNumberFormat="1" applyFont="1" applyFill="1" applyBorder="1" applyAlignment="1">
      <alignment vertical="center" wrapText="1"/>
    </xf>
    <xf numFmtId="0" fontId="8" fillId="0" borderId="0" xfId="0" applyFont="1"/>
    <xf numFmtId="164" fontId="9" fillId="0" borderId="1" xfId="8" applyNumberFormat="1" applyFont="1" applyFill="1" applyBorder="1" applyAlignment="1">
      <alignment vertical="center"/>
    </xf>
    <xf numFmtId="164" fontId="10" fillId="0" borderId="1" xfId="8" applyNumberFormat="1" applyFont="1" applyFill="1" applyBorder="1" applyAlignment="1"/>
    <xf numFmtId="164" fontId="11" fillId="0" borderId="1" xfId="1" applyNumberFormat="1" applyFont="1" applyFill="1" applyBorder="1" applyAlignment="1">
      <alignment horizontal="left" vertical="center" wrapText="1"/>
    </xf>
    <xf numFmtId="164" fontId="11" fillId="0" borderId="1" xfId="1" applyNumberFormat="1" applyFont="1" applyFill="1" applyBorder="1" applyAlignment="1">
      <alignment vertical="center" wrapText="1"/>
    </xf>
    <xf numFmtId="44" fontId="8" fillId="0" borderId="0" xfId="1" applyFont="1"/>
    <xf numFmtId="0" fontId="8" fillId="0" borderId="0" xfId="1" applyNumberFormat="1" applyFont="1"/>
    <xf numFmtId="0" fontId="4" fillId="0" borderId="0" xfId="0" applyFont="1"/>
    <xf numFmtId="0" fontId="13" fillId="0" borderId="0" xfId="0" applyFont="1"/>
    <xf numFmtId="0" fontId="7" fillId="0" borderId="0" xfId="0" applyFont="1"/>
    <xf numFmtId="0" fontId="14" fillId="0" borderId="0" xfId="0" applyFont="1"/>
    <xf numFmtId="0" fontId="8" fillId="0" borderId="2" xfId="0" applyFont="1" applyBorder="1"/>
    <xf numFmtId="44" fontId="8" fillId="0" borderId="3" xfId="1" applyFont="1" applyBorder="1"/>
    <xf numFmtId="0" fontId="8" fillId="0" borderId="3" xfId="1" applyNumberFormat="1" applyFont="1" applyBorder="1"/>
    <xf numFmtId="0" fontId="8" fillId="0" borderId="5" xfId="0" applyFont="1" applyBorder="1"/>
    <xf numFmtId="0" fontId="8" fillId="0" borderId="4" xfId="0" applyFont="1" applyBorder="1"/>
    <xf numFmtId="44" fontId="8" fillId="0" borderId="0" xfId="1" applyFont="1" applyBorder="1"/>
    <xf numFmtId="0" fontId="8" fillId="0" borderId="0" xfId="1" applyNumberFormat="1" applyFont="1" applyBorder="1"/>
    <xf numFmtId="0" fontId="8" fillId="0" borderId="6" xfId="0" applyFont="1" applyBorder="1"/>
    <xf numFmtId="6" fontId="0" fillId="0" borderId="0" xfId="0" applyNumberFormat="1"/>
    <xf numFmtId="0" fontId="17" fillId="0" borderId="1" xfId="1" applyNumberFormat="1" applyFont="1" applyFill="1" applyBorder="1" applyAlignment="1">
      <alignment horizontal="left" vertical="center" wrapText="1"/>
    </xf>
    <xf numFmtId="0" fontId="18" fillId="0" borderId="1" xfId="1" applyNumberFormat="1" applyFont="1" applyFill="1" applyBorder="1" applyAlignment="1">
      <alignment vertical="center" wrapText="1"/>
    </xf>
    <xf numFmtId="0" fontId="15" fillId="0" borderId="1" xfId="8" applyNumberFormat="1" applyFont="1" applyFill="1" applyBorder="1" applyAlignment="1">
      <alignment vertical="center"/>
    </xf>
    <xf numFmtId="0" fontId="8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0" fontId="8" fillId="0" borderId="1" xfId="0" applyFont="1" applyBorder="1"/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wrapText="1"/>
    </xf>
    <xf numFmtId="165" fontId="9" fillId="0" borderId="1" xfId="7" applyFont="1" applyBorder="1" applyAlignment="1"/>
    <xf numFmtId="0" fontId="15" fillId="0" borderId="1" xfId="7" applyNumberFormat="1" applyFont="1" applyBorder="1" applyAlignment="1"/>
    <xf numFmtId="164" fontId="8" fillId="0" borderId="1" xfId="1" applyNumberFormat="1" applyFont="1" applyBorder="1"/>
    <xf numFmtId="0" fontId="16" fillId="0" borderId="1" xfId="1" applyNumberFormat="1" applyFont="1" applyBorder="1"/>
    <xf numFmtId="0" fontId="11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vertical="top" wrapText="1"/>
    </xf>
    <xf numFmtId="164" fontId="19" fillId="0" borderId="1" xfId="8" applyNumberFormat="1" applyFont="1" applyFill="1" applyBorder="1" applyAlignment="1">
      <alignment vertical="center"/>
    </xf>
    <xf numFmtId="0" fontId="0" fillId="0" borderId="1" xfId="0" applyBorder="1"/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Fill="1" applyBorder="1" applyAlignment="1">
      <alignment vertical="top"/>
    </xf>
    <xf numFmtId="0" fontId="4" fillId="0" borderId="1" xfId="0" applyFont="1" applyBorder="1" applyAlignment="1">
      <alignment horizontal="left"/>
    </xf>
    <xf numFmtId="0" fontId="3" fillId="0" borderId="1" xfId="0" applyFont="1" applyBorder="1"/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0" fontId="22" fillId="0" borderId="1" xfId="0" applyFont="1" applyBorder="1" applyAlignment="1">
      <alignment vertical="top" wrapText="1"/>
    </xf>
    <xf numFmtId="0" fontId="21" fillId="0" borderId="1" xfId="0" applyFont="1" applyBorder="1" applyAlignment="1">
      <alignment vertical="top" wrapText="1"/>
    </xf>
    <xf numFmtId="0" fontId="22" fillId="0" borderId="1" xfId="0" applyFont="1" applyFill="1" applyBorder="1" applyAlignment="1">
      <alignment vertical="top" wrapText="1"/>
    </xf>
    <xf numFmtId="164" fontId="22" fillId="0" borderId="1" xfId="1" applyNumberFormat="1" applyFont="1" applyBorder="1" applyAlignment="1">
      <alignment vertical="top" wrapText="1"/>
    </xf>
    <xf numFmtId="0" fontId="0" fillId="0" borderId="1" xfId="0" applyFill="1" applyBorder="1"/>
    <xf numFmtId="0" fontId="6" fillId="0" borderId="1" xfId="0" applyFont="1" applyBorder="1"/>
    <xf numFmtId="164" fontId="6" fillId="0" borderId="1" xfId="0" applyNumberFormat="1" applyFont="1" applyBorder="1"/>
    <xf numFmtId="164" fontId="8" fillId="0" borderId="1" xfId="1" applyNumberFormat="1" applyFont="1" applyFill="1" applyBorder="1"/>
    <xf numFmtId="0" fontId="3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wrapText="1"/>
    </xf>
    <xf numFmtId="164" fontId="3" fillId="0" borderId="0" xfId="1" applyNumberFormat="1" applyFont="1" applyFill="1" applyBorder="1" applyAlignment="1">
      <alignment vertical="center" wrapText="1"/>
    </xf>
    <xf numFmtId="168" fontId="8" fillId="0" borderId="1" xfId="0" applyNumberFormat="1" applyFont="1" applyBorder="1"/>
    <xf numFmtId="3" fontId="8" fillId="0" borderId="1" xfId="0" applyNumberFormat="1" applyFont="1" applyBorder="1"/>
    <xf numFmtId="170" fontId="8" fillId="0" borderId="1" xfId="0" applyNumberFormat="1" applyFont="1" applyBorder="1"/>
    <xf numFmtId="171" fontId="8" fillId="0" borderId="1" xfId="0" applyNumberFormat="1" applyFont="1" applyBorder="1"/>
    <xf numFmtId="169" fontId="8" fillId="0" borderId="1" xfId="0" applyNumberFormat="1" applyFont="1" applyBorder="1"/>
    <xf numFmtId="175" fontId="8" fillId="0" borderId="1" xfId="0" applyNumberFormat="1" applyFont="1" applyBorder="1"/>
    <xf numFmtId="173" fontId="8" fillId="0" borderId="1" xfId="0" applyNumberFormat="1" applyFont="1" applyBorder="1"/>
    <xf numFmtId="172" fontId="8" fillId="0" borderId="1" xfId="0" applyNumberFormat="1" applyFont="1" applyBorder="1"/>
    <xf numFmtId="174" fontId="8" fillId="0" borderId="1" xfId="0" applyNumberFormat="1" applyFont="1" applyBorder="1"/>
    <xf numFmtId="0" fontId="8" fillId="0" borderId="1" xfId="0" applyFont="1" applyBorder="1" applyAlignment="1">
      <alignment horizontal="right"/>
    </xf>
    <xf numFmtId="0" fontId="4" fillId="0" borderId="12" xfId="0" applyFont="1" applyBorder="1" applyAlignment="1">
      <alignment horizontal="left"/>
    </xf>
    <xf numFmtId="164" fontId="3" fillId="0" borderId="12" xfId="1" applyNumberFormat="1" applyFont="1" applyFill="1" applyBorder="1" applyAlignment="1">
      <alignment vertical="center" wrapText="1"/>
    </xf>
    <xf numFmtId="168" fontId="3" fillId="0" borderId="1" xfId="1" applyNumberFormat="1" applyFont="1" applyFill="1" applyBorder="1" applyAlignment="1">
      <alignment vertical="center" wrapText="1"/>
    </xf>
    <xf numFmtId="169" fontId="0" fillId="0" borderId="1" xfId="0" applyNumberFormat="1" applyBorder="1"/>
    <xf numFmtId="0" fontId="7" fillId="2" borderId="1" xfId="0" applyFont="1" applyFill="1" applyBorder="1" applyAlignment="1">
      <alignment horizontal="center"/>
    </xf>
    <xf numFmtId="44" fontId="7" fillId="2" borderId="1" xfId="1" applyFont="1" applyFill="1" applyBorder="1" applyAlignment="1">
      <alignment horizontal="center"/>
    </xf>
    <xf numFmtId="0" fontId="7" fillId="2" borderId="1" xfId="1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44" fontId="5" fillId="2" borderId="1" xfId="1" applyFont="1" applyFill="1" applyBorder="1" applyAlignment="1">
      <alignment horizontal="center"/>
    </xf>
    <xf numFmtId="0" fontId="23" fillId="2" borderId="1" xfId="0" applyFont="1" applyFill="1" applyBorder="1" applyAlignment="1">
      <alignment vertical="top" wrapText="1"/>
    </xf>
    <xf numFmtId="0" fontId="24" fillId="2" borderId="1" xfId="0" applyFont="1" applyFill="1" applyBorder="1" applyAlignment="1">
      <alignment vertical="top" wrapText="1"/>
    </xf>
    <xf numFmtId="176" fontId="8" fillId="0" borderId="1" xfId="0" applyNumberFormat="1" applyFont="1" applyBorder="1"/>
    <xf numFmtId="0" fontId="26" fillId="0" borderId="0" xfId="0" applyFont="1"/>
    <xf numFmtId="0" fontId="27" fillId="0" borderId="1" xfId="0" applyFont="1" applyBorder="1"/>
    <xf numFmtId="0" fontId="26" fillId="0" borderId="0" xfId="0" applyFont="1" applyAlignment="1">
      <alignment horizontal="right"/>
    </xf>
    <xf numFmtId="0" fontId="8" fillId="0" borderId="13" xfId="0" applyFont="1" applyBorder="1"/>
    <xf numFmtId="0" fontId="26" fillId="0" borderId="1" xfId="0" applyFont="1" applyBorder="1"/>
    <xf numFmtId="0" fontId="8" fillId="3" borderId="1" xfId="0" applyFont="1" applyFill="1" applyBorder="1" applyAlignment="1">
      <alignment horizontal="left" wrapText="1"/>
    </xf>
    <xf numFmtId="164" fontId="9" fillId="3" borderId="1" xfId="8" applyNumberFormat="1" applyFont="1" applyFill="1" applyBorder="1" applyAlignment="1">
      <alignment vertical="center"/>
    </xf>
    <xf numFmtId="0" fontId="15" fillId="3" borderId="1" xfId="8" applyNumberFormat="1" applyFont="1" applyFill="1" applyBorder="1" applyAlignment="1">
      <alignment vertical="center"/>
    </xf>
    <xf numFmtId="0" fontId="8" fillId="3" borderId="1" xfId="0" applyFont="1" applyFill="1" applyBorder="1"/>
    <xf numFmtId="0" fontId="8" fillId="3" borderId="0" xfId="0" applyFont="1" applyFill="1"/>
    <xf numFmtId="0" fontId="8" fillId="3" borderId="1" xfId="0" applyFont="1" applyFill="1" applyBorder="1" applyAlignment="1">
      <alignment wrapText="1"/>
    </xf>
    <xf numFmtId="44" fontId="7" fillId="0" borderId="7" xfId="1" applyFont="1" applyBorder="1" applyAlignment="1">
      <alignment horizontal="left"/>
    </xf>
    <xf numFmtId="44" fontId="7" fillId="0" borderId="8" xfId="1" applyFont="1" applyBorder="1" applyAlignment="1">
      <alignment horizontal="left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20" fillId="2" borderId="1" xfId="0" applyFont="1" applyFill="1" applyBorder="1" applyAlignment="1">
      <alignment horizontal="center" vertical="top" wrapText="1"/>
    </xf>
    <xf numFmtId="0" fontId="12" fillId="0" borderId="4" xfId="0" applyFont="1" applyBorder="1" applyAlignment="1">
      <alignment horizontal="center"/>
    </xf>
    <xf numFmtId="0" fontId="12" fillId="0" borderId="0" xfId="0" applyFont="1" applyBorder="1" applyAlignment="1">
      <alignment horizontal="center"/>
    </xf>
  </cellXfs>
  <cellStyles count="15">
    <cellStyle name="Euro" xfId="4"/>
    <cellStyle name="Millares 2" xfId="5"/>
    <cellStyle name="Moneda" xfId="1" builtinId="4"/>
    <cellStyle name="Moneda 2" xfId="7"/>
    <cellStyle name="Moneda 3" xfId="6"/>
    <cellStyle name="Moneda 4" xfId="8"/>
    <cellStyle name="Normal" xfId="0" builtinId="0"/>
    <cellStyle name="Normal 2" xfId="2"/>
    <cellStyle name="Normal 2 2" xfId="10"/>
    <cellStyle name="Normal 2 3" xfId="11"/>
    <cellStyle name="Normal 2 4" xfId="9"/>
    <cellStyle name="Normal 3" xfId="12"/>
    <cellStyle name="Normal 4" xfId="13"/>
    <cellStyle name="Normal 5" xfId="3"/>
    <cellStyle name="Porcentual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</sheetPr>
  <dimension ref="A1:H74"/>
  <sheetViews>
    <sheetView tabSelected="1" topLeftCell="A22" zoomScaleNormal="100" workbookViewId="0">
      <selection activeCell="H36" sqref="H36"/>
    </sheetView>
  </sheetViews>
  <sheetFormatPr baseColWidth="10" defaultRowHeight="12" x14ac:dyDescent="0.2"/>
  <cols>
    <col min="1" max="1" width="59.42578125" style="2" customWidth="1"/>
    <col min="2" max="2" width="21.7109375" style="7" customWidth="1"/>
    <col min="3" max="3" width="6.5703125" style="8" hidden="1" customWidth="1"/>
    <col min="4" max="4" width="39.5703125" style="2" hidden="1" customWidth="1"/>
    <col min="5" max="5" width="25.5703125" style="2" customWidth="1"/>
    <col min="6" max="6" width="16.7109375" style="2" customWidth="1"/>
    <col min="7" max="7" width="22.85546875" style="2" bestFit="1" customWidth="1"/>
    <col min="8" max="16384" width="11.42578125" style="2"/>
  </cols>
  <sheetData>
    <row r="1" spans="1:8" x14ac:dyDescent="0.2">
      <c r="A1" s="13"/>
      <c r="B1" s="14"/>
      <c r="C1" s="15"/>
      <c r="D1" s="16"/>
    </row>
    <row r="2" spans="1:8" x14ac:dyDescent="0.2">
      <c r="A2" s="17"/>
      <c r="B2" s="18"/>
      <c r="C2" s="19"/>
      <c r="D2" s="20"/>
    </row>
    <row r="3" spans="1:8" ht="12.75" thickBot="1" x14ac:dyDescent="0.25">
      <c r="A3" s="17"/>
      <c r="B3" s="18"/>
      <c r="C3" s="19"/>
      <c r="D3" s="20"/>
    </row>
    <row r="4" spans="1:8" ht="19.5" thickBot="1" x14ac:dyDescent="0.35">
      <c r="A4" s="91" t="s">
        <v>146</v>
      </c>
      <c r="B4" s="92"/>
      <c r="C4" s="92"/>
      <c r="D4" s="92"/>
      <c r="E4" s="92"/>
      <c r="F4" s="92"/>
      <c r="G4" s="92"/>
      <c r="H4" s="93"/>
    </row>
    <row r="5" spans="1:8" x14ac:dyDescent="0.2">
      <c r="A5" s="17"/>
      <c r="B5" s="18"/>
      <c r="C5" s="19"/>
      <c r="D5" s="20"/>
    </row>
    <row r="6" spans="1:8" x14ac:dyDescent="0.2">
      <c r="A6" s="89"/>
      <c r="B6" s="90"/>
      <c r="C6" s="90"/>
      <c r="D6" s="20"/>
    </row>
    <row r="7" spans="1:8" ht="36" x14ac:dyDescent="0.2">
      <c r="A7" s="69" t="s">
        <v>30</v>
      </c>
      <c r="B7" s="70" t="s">
        <v>8</v>
      </c>
      <c r="C7" s="71" t="s">
        <v>50</v>
      </c>
      <c r="D7" s="70" t="s">
        <v>31</v>
      </c>
      <c r="E7" s="69" t="s">
        <v>126</v>
      </c>
      <c r="F7" s="69" t="s">
        <v>127</v>
      </c>
      <c r="G7" s="69" t="s">
        <v>128</v>
      </c>
      <c r="H7" s="72" t="s">
        <v>137</v>
      </c>
    </row>
    <row r="8" spans="1:8" ht="13.5" x14ac:dyDescent="0.2">
      <c r="A8" s="26" t="s">
        <v>9</v>
      </c>
      <c r="B8" s="36"/>
      <c r="C8" s="24">
        <v>1.8</v>
      </c>
      <c r="D8" s="27" t="s">
        <v>32</v>
      </c>
    </row>
    <row r="9" spans="1:8" ht="14.25" x14ac:dyDescent="0.2">
      <c r="A9" s="25" t="s">
        <v>52</v>
      </c>
      <c r="B9" s="3">
        <v>1532000000</v>
      </c>
      <c r="C9" s="24"/>
      <c r="D9" s="27"/>
      <c r="E9" s="27" t="s">
        <v>131</v>
      </c>
      <c r="F9" s="55">
        <v>2.4428364</v>
      </c>
      <c r="G9" s="27">
        <v>76.604811100000006</v>
      </c>
      <c r="H9" s="27"/>
    </row>
    <row r="10" spans="1:8" ht="14.25" x14ac:dyDescent="0.2">
      <c r="A10" s="25" t="s">
        <v>53</v>
      </c>
      <c r="B10" s="3">
        <v>2079000000</v>
      </c>
      <c r="C10" s="24"/>
      <c r="D10" s="27"/>
      <c r="E10" s="27" t="s">
        <v>125</v>
      </c>
      <c r="F10" s="56">
        <v>24433835</v>
      </c>
      <c r="G10" s="56">
        <v>-7660439930000000</v>
      </c>
      <c r="H10" s="27"/>
    </row>
    <row r="11" spans="1:8" ht="14.25" x14ac:dyDescent="0.2">
      <c r="A11" s="25" t="s">
        <v>54</v>
      </c>
      <c r="B11" s="3">
        <v>1969000000</v>
      </c>
      <c r="C11" s="24"/>
      <c r="D11" s="27"/>
      <c r="E11" s="27" t="s">
        <v>135</v>
      </c>
      <c r="F11" s="27">
        <v>2.4407814999999999</v>
      </c>
      <c r="G11" s="27">
        <v>-76.604582800000003</v>
      </c>
      <c r="H11" s="27"/>
    </row>
    <row r="12" spans="1:8" ht="14.25" x14ac:dyDescent="0.2">
      <c r="A12" s="25" t="s">
        <v>55</v>
      </c>
      <c r="B12" s="3">
        <v>736000000</v>
      </c>
      <c r="C12" s="24"/>
      <c r="D12" s="27"/>
      <c r="E12" s="25" t="s">
        <v>139</v>
      </c>
      <c r="F12" s="57">
        <v>2.4504000000000001</v>
      </c>
      <c r="G12" s="58">
        <v>-76.598479999999995</v>
      </c>
      <c r="H12" s="27"/>
    </row>
    <row r="13" spans="1:8" ht="14.25" x14ac:dyDescent="0.2">
      <c r="A13" s="25" t="s">
        <v>56</v>
      </c>
      <c r="B13" s="3">
        <v>409000000</v>
      </c>
      <c r="C13" s="24"/>
      <c r="D13" s="27"/>
      <c r="E13" s="27" t="s">
        <v>148</v>
      </c>
      <c r="F13" s="27">
        <v>2.4436741999999998</v>
      </c>
      <c r="G13" s="27">
        <v>-76.602323699999999</v>
      </c>
      <c r="H13" s="27"/>
    </row>
    <row r="14" spans="1:8" ht="14.25" x14ac:dyDescent="0.2">
      <c r="A14" s="25" t="s">
        <v>57</v>
      </c>
      <c r="B14" s="3">
        <v>8081000000</v>
      </c>
      <c r="C14" s="24"/>
      <c r="D14" s="27"/>
      <c r="E14" s="27" t="s">
        <v>130</v>
      </c>
      <c r="F14" s="55">
        <v>2.4414715</v>
      </c>
      <c r="G14" s="59">
        <v>-76.603552799999903</v>
      </c>
      <c r="H14" s="27">
        <v>9</v>
      </c>
    </row>
    <row r="15" spans="1:8" ht="14.25" x14ac:dyDescent="0.2">
      <c r="A15" s="25" t="s">
        <v>58</v>
      </c>
      <c r="B15" s="3">
        <v>5649000000</v>
      </c>
      <c r="C15" s="24"/>
      <c r="D15" s="27"/>
      <c r="E15" s="27" t="s">
        <v>136</v>
      </c>
      <c r="F15" s="27">
        <v>2.4429145999999999</v>
      </c>
      <c r="G15" s="60">
        <v>-76.605458900000002</v>
      </c>
      <c r="H15" s="27">
        <v>3</v>
      </c>
    </row>
    <row r="16" spans="1:8" ht="14.25" x14ac:dyDescent="0.2">
      <c r="A16" s="25" t="s">
        <v>59</v>
      </c>
      <c r="B16" s="3">
        <v>557000000</v>
      </c>
      <c r="C16" s="24"/>
      <c r="D16" s="27"/>
      <c r="E16" s="27" t="s">
        <v>154</v>
      </c>
      <c r="F16" s="78">
        <v>2.4427979999999998</v>
      </c>
      <c r="G16" s="80" t="s">
        <v>155</v>
      </c>
      <c r="H16" s="27"/>
    </row>
    <row r="17" spans="1:8" ht="14.25" x14ac:dyDescent="0.2">
      <c r="A17" s="25" t="s">
        <v>60</v>
      </c>
      <c r="B17" s="3">
        <v>10843000000</v>
      </c>
      <c r="C17" s="24"/>
      <c r="D17" s="27"/>
      <c r="E17" s="27" t="s">
        <v>138</v>
      </c>
      <c r="F17" s="27">
        <v>2.4409244999999999</v>
      </c>
      <c r="G17" s="61">
        <v>-76.604895199999902</v>
      </c>
      <c r="H17" s="27"/>
    </row>
    <row r="18" spans="1:8" ht="14.25" x14ac:dyDescent="0.2">
      <c r="A18" s="25" t="s">
        <v>61</v>
      </c>
      <c r="B18" s="3">
        <v>150000000</v>
      </c>
      <c r="C18" s="24"/>
      <c r="D18" s="27"/>
      <c r="E18" s="27" t="s">
        <v>162</v>
      </c>
      <c r="F18" s="27">
        <v>2.4522400000000002</v>
      </c>
      <c r="G18" s="27">
        <v>-76.599107000000004</v>
      </c>
      <c r="H18" s="27"/>
    </row>
    <row r="19" spans="1:8" ht="14.25" x14ac:dyDescent="0.2">
      <c r="A19" s="25" t="s">
        <v>62</v>
      </c>
      <c r="B19" s="3">
        <v>25278000000</v>
      </c>
      <c r="C19" s="24"/>
      <c r="D19" s="27"/>
      <c r="E19" s="27" t="s">
        <v>140</v>
      </c>
      <c r="F19" s="27">
        <v>2.4480043999999999</v>
      </c>
      <c r="G19" s="62">
        <v>-76.598954199999895</v>
      </c>
      <c r="H19" s="27"/>
    </row>
    <row r="20" spans="1:8" ht="14.25" x14ac:dyDescent="0.2">
      <c r="A20" s="25" t="s">
        <v>63</v>
      </c>
      <c r="B20" s="3">
        <v>14280000000</v>
      </c>
      <c r="C20" s="24"/>
      <c r="D20" s="27"/>
      <c r="E20" s="27" t="s">
        <v>141</v>
      </c>
      <c r="F20" s="27">
        <v>2.4463644000000002</v>
      </c>
      <c r="G20" s="27">
        <v>-76.597714999999994</v>
      </c>
      <c r="H20" s="27"/>
    </row>
    <row r="21" spans="1:8" ht="14.25" x14ac:dyDescent="0.2">
      <c r="A21" s="25" t="s">
        <v>64</v>
      </c>
      <c r="B21" s="3">
        <v>4970000000</v>
      </c>
      <c r="C21" s="24"/>
      <c r="D21" s="27"/>
      <c r="E21" s="79" t="s">
        <v>142</v>
      </c>
      <c r="F21" s="27">
        <v>2.4465145000000001</v>
      </c>
      <c r="G21" s="59">
        <v>-76.601657900000006</v>
      </c>
      <c r="H21" s="27">
        <v>2</v>
      </c>
    </row>
    <row r="22" spans="1:8" s="87" customFormat="1" ht="14.25" x14ac:dyDescent="0.2">
      <c r="A22" s="83" t="s">
        <v>158</v>
      </c>
      <c r="B22" s="84">
        <v>10309000000</v>
      </c>
      <c r="C22" s="85"/>
      <c r="D22" s="86"/>
      <c r="E22" s="86"/>
      <c r="F22" s="86"/>
      <c r="G22" s="86"/>
      <c r="H22" s="86"/>
    </row>
    <row r="23" spans="1:8" ht="14.25" x14ac:dyDescent="0.2">
      <c r="A23" s="25" t="s">
        <v>65</v>
      </c>
      <c r="B23" s="3">
        <v>14136000000</v>
      </c>
      <c r="C23" s="24"/>
      <c r="D23" s="27"/>
      <c r="E23" s="27" t="s">
        <v>143</v>
      </c>
      <c r="F23" s="27">
        <v>2.4510513</v>
      </c>
      <c r="G23" s="63">
        <v>-76.599109799999994</v>
      </c>
      <c r="H23" s="27">
        <v>1</v>
      </c>
    </row>
    <row r="24" spans="1:8" ht="14.25" x14ac:dyDescent="0.2">
      <c r="A24" s="25" t="s">
        <v>66</v>
      </c>
      <c r="B24" s="3">
        <v>13761000000</v>
      </c>
      <c r="C24" s="24"/>
      <c r="D24" s="27"/>
      <c r="E24" s="27" t="s">
        <v>144</v>
      </c>
      <c r="F24" s="27">
        <v>2.4465412999999998</v>
      </c>
      <c r="G24" s="63">
        <v>-76.600810299999907</v>
      </c>
      <c r="H24" s="27">
        <v>8</v>
      </c>
    </row>
    <row r="25" spans="1:8" ht="14.25" x14ac:dyDescent="0.2">
      <c r="A25" s="25" t="s">
        <v>67</v>
      </c>
      <c r="B25" s="3">
        <v>23729000000</v>
      </c>
      <c r="C25" s="24"/>
      <c r="D25" s="27"/>
      <c r="E25" s="27" t="s">
        <v>134</v>
      </c>
      <c r="F25" s="55">
        <v>2.4470101999999998</v>
      </c>
      <c r="G25" s="63">
        <v>-76.598312500000006</v>
      </c>
      <c r="H25" s="27">
        <v>2</v>
      </c>
    </row>
    <row r="26" spans="1:8" s="87" customFormat="1" ht="14.25" x14ac:dyDescent="0.2">
      <c r="A26" s="83" t="s">
        <v>68</v>
      </c>
      <c r="B26" s="84">
        <v>2870000000</v>
      </c>
      <c r="C26" s="85"/>
      <c r="D26" s="86"/>
      <c r="E26" s="86" t="s">
        <v>161</v>
      </c>
      <c r="F26" s="86"/>
      <c r="G26" s="86"/>
      <c r="H26" s="86"/>
    </row>
    <row r="27" spans="1:8" ht="14.25" x14ac:dyDescent="0.2">
      <c r="A27" s="25" t="s">
        <v>69</v>
      </c>
      <c r="B27" s="3">
        <v>2403000000</v>
      </c>
      <c r="C27" s="24"/>
      <c r="D27" s="27"/>
      <c r="E27" s="27" t="s">
        <v>145</v>
      </c>
      <c r="F27" s="55">
        <v>2.4459811999999999</v>
      </c>
      <c r="G27" s="62">
        <v>-76.599152699999905</v>
      </c>
      <c r="H27" s="27"/>
    </row>
    <row r="28" spans="1:8" ht="14.25" x14ac:dyDescent="0.2">
      <c r="A28" s="25" t="s">
        <v>70</v>
      </c>
      <c r="B28" s="3">
        <v>3482000000</v>
      </c>
      <c r="C28" s="24"/>
      <c r="D28" s="27"/>
      <c r="E28" s="27" t="s">
        <v>132</v>
      </c>
      <c r="F28" s="55">
        <v>2.4432445</v>
      </c>
      <c r="G28" s="64" t="s">
        <v>133</v>
      </c>
      <c r="H28" s="27"/>
    </row>
    <row r="29" spans="1:8" ht="14.25" x14ac:dyDescent="0.2">
      <c r="A29" s="25" t="s">
        <v>71</v>
      </c>
      <c r="B29" s="3">
        <v>1665000000</v>
      </c>
      <c r="C29" s="24"/>
      <c r="D29" s="27"/>
      <c r="E29" s="27" t="s">
        <v>156</v>
      </c>
      <c r="F29" s="77">
        <v>2.4462733000000001</v>
      </c>
      <c r="G29" s="59">
        <v>76.600681499999993</v>
      </c>
      <c r="H29" s="27">
        <v>1</v>
      </c>
    </row>
    <row r="30" spans="1:8" ht="14.25" x14ac:dyDescent="0.2">
      <c r="A30" s="25" t="s">
        <v>72</v>
      </c>
      <c r="B30" s="3">
        <v>4354000000</v>
      </c>
      <c r="C30" s="24"/>
      <c r="D30" s="27"/>
      <c r="E30" s="2" t="s">
        <v>159</v>
      </c>
      <c r="F30" s="82">
        <v>2.4522189999999999</v>
      </c>
      <c r="G30" s="82">
        <v>-76.599086</v>
      </c>
      <c r="H30" s="27"/>
    </row>
    <row r="31" spans="1:8" ht="14.25" x14ac:dyDescent="0.2">
      <c r="A31" s="25" t="s">
        <v>73</v>
      </c>
      <c r="B31" s="3">
        <v>4061000000</v>
      </c>
      <c r="C31" s="24"/>
      <c r="D31" s="27"/>
      <c r="E31" s="81" t="s">
        <v>157</v>
      </c>
      <c r="F31" s="82">
        <v>2.4768880000000002</v>
      </c>
      <c r="G31" s="82">
        <v>-76.560619000000003</v>
      </c>
      <c r="H31" s="27"/>
    </row>
    <row r="32" spans="1:8" ht="14.25" x14ac:dyDescent="0.2">
      <c r="A32" s="25" t="s">
        <v>150</v>
      </c>
      <c r="B32" s="3">
        <v>3897000000</v>
      </c>
      <c r="C32" s="24"/>
      <c r="D32" s="27"/>
      <c r="E32" s="27" t="s">
        <v>151</v>
      </c>
      <c r="F32" s="27">
        <v>2.4705189999999999</v>
      </c>
      <c r="G32" s="27">
        <v>-76.551023000000001</v>
      </c>
      <c r="H32" s="27"/>
    </row>
    <row r="33" spans="1:8" ht="14.25" x14ac:dyDescent="0.2">
      <c r="A33" s="25" t="s">
        <v>74</v>
      </c>
      <c r="B33" s="3">
        <v>779000000</v>
      </c>
      <c r="C33" s="24"/>
      <c r="D33" s="27"/>
      <c r="E33" s="27" t="s">
        <v>160</v>
      </c>
      <c r="F33" s="82">
        <v>2.4478759999999999</v>
      </c>
      <c r="G33" s="82">
        <v>-76.597617</v>
      </c>
      <c r="H33" s="27"/>
    </row>
    <row r="34" spans="1:8" ht="14.25" x14ac:dyDescent="0.2">
      <c r="A34" s="25" t="s">
        <v>75</v>
      </c>
      <c r="B34" s="3">
        <v>1238000000</v>
      </c>
      <c r="C34" s="24"/>
      <c r="D34" s="27"/>
      <c r="E34" s="27"/>
      <c r="F34" s="27"/>
      <c r="G34" s="27"/>
      <c r="H34" s="27"/>
    </row>
    <row r="35" spans="1:8" s="87" customFormat="1" ht="24" x14ac:dyDescent="0.2">
      <c r="A35" s="83" t="s">
        <v>76</v>
      </c>
      <c r="B35" s="84">
        <v>392000000</v>
      </c>
      <c r="C35" s="85"/>
      <c r="D35" s="86"/>
      <c r="E35" s="88" t="s">
        <v>152</v>
      </c>
      <c r="F35" s="86"/>
      <c r="G35" s="86"/>
      <c r="H35" s="86"/>
    </row>
    <row r="36" spans="1:8" s="87" customFormat="1" ht="14.25" x14ac:dyDescent="0.2">
      <c r="A36" s="83" t="s">
        <v>77</v>
      </c>
      <c r="B36" s="84">
        <v>8414000000</v>
      </c>
      <c r="C36" s="85"/>
      <c r="D36" s="86"/>
      <c r="E36" s="86"/>
      <c r="F36" s="86"/>
      <c r="G36" s="86"/>
      <c r="H36" s="86"/>
    </row>
    <row r="37" spans="1:8" s="87" customFormat="1" ht="14.25" x14ac:dyDescent="0.2">
      <c r="A37" s="83" t="s">
        <v>78</v>
      </c>
      <c r="B37" s="84">
        <v>878000000</v>
      </c>
      <c r="C37" s="85"/>
      <c r="D37" s="86"/>
      <c r="E37" s="86" t="s">
        <v>153</v>
      </c>
      <c r="F37" s="86"/>
      <c r="G37" s="86"/>
      <c r="H37" s="86"/>
    </row>
    <row r="38" spans="1:8" ht="14.25" x14ac:dyDescent="0.2">
      <c r="A38" s="25" t="s">
        <v>79</v>
      </c>
      <c r="B38" s="3">
        <v>1668000000</v>
      </c>
      <c r="C38" s="24"/>
      <c r="D38" s="27"/>
      <c r="E38" s="27" t="s">
        <v>149</v>
      </c>
      <c r="F38" s="27">
        <v>3.0090374</v>
      </c>
      <c r="G38" s="27">
        <v>-76.483239699999999</v>
      </c>
      <c r="H38" s="27"/>
    </row>
    <row r="39" spans="1:8" ht="13.5" x14ac:dyDescent="0.2">
      <c r="A39" s="43" t="s">
        <v>86</v>
      </c>
      <c r="B39" s="36">
        <f>SUM(B9:B38)</f>
        <v>174569000000</v>
      </c>
      <c r="C39" s="24"/>
      <c r="D39" s="27"/>
    </row>
    <row r="40" spans="1:8" ht="14.25" x14ac:dyDescent="0.2">
      <c r="A40" s="28" t="s">
        <v>10</v>
      </c>
      <c r="B40" s="3">
        <f>5000000000</f>
        <v>5000000000</v>
      </c>
      <c r="C40" s="24">
        <v>1.8</v>
      </c>
      <c r="D40" s="27" t="s">
        <v>33</v>
      </c>
    </row>
    <row r="41" spans="1:8" ht="14.25" x14ac:dyDescent="0.2">
      <c r="A41" s="28" t="s">
        <v>11</v>
      </c>
      <c r="B41" s="3">
        <f>1790274971*1.1</f>
        <v>1969302468.1000001</v>
      </c>
      <c r="C41" s="24">
        <v>1.4</v>
      </c>
      <c r="D41" s="27" t="s">
        <v>34</v>
      </c>
    </row>
    <row r="42" spans="1:8" ht="14.25" x14ac:dyDescent="0.3">
      <c r="A42" s="28" t="s">
        <v>12</v>
      </c>
      <c r="B42" s="4">
        <f>1329717043*1.1</f>
        <v>1462688747.3000002</v>
      </c>
      <c r="C42" s="24">
        <v>1.4</v>
      </c>
      <c r="D42" s="27" t="s">
        <v>35</v>
      </c>
    </row>
    <row r="43" spans="1:8" ht="14.25" x14ac:dyDescent="0.3">
      <c r="A43" s="28" t="s">
        <v>13</v>
      </c>
      <c r="B43" s="4">
        <f>840626063*1.1</f>
        <v>924688669.30000007</v>
      </c>
      <c r="C43" s="24">
        <v>1.4</v>
      </c>
      <c r="D43" s="27" t="s">
        <v>32</v>
      </c>
    </row>
    <row r="44" spans="1:8" ht="14.25" x14ac:dyDescent="0.3">
      <c r="A44" s="28" t="s">
        <v>14</v>
      </c>
      <c r="B44" s="4">
        <f>87345906*1.1</f>
        <v>96080496.600000009</v>
      </c>
      <c r="C44" s="24">
        <v>1.4</v>
      </c>
      <c r="D44" s="27" t="s">
        <v>33</v>
      </c>
    </row>
    <row r="45" spans="1:8" ht="24" x14ac:dyDescent="0.2">
      <c r="A45" s="28" t="s">
        <v>15</v>
      </c>
      <c r="B45" s="3">
        <f>3314936614*1.1</f>
        <v>3646430275.4000001</v>
      </c>
      <c r="C45" s="24">
        <v>1.4</v>
      </c>
      <c r="D45" s="29" t="s">
        <v>36</v>
      </c>
    </row>
    <row r="46" spans="1:8" ht="24" x14ac:dyDescent="0.2">
      <c r="A46" s="28" t="s">
        <v>16</v>
      </c>
      <c r="B46" s="3">
        <f>3741576159*1.1</f>
        <v>4115733774.9000001</v>
      </c>
      <c r="C46" s="24">
        <v>1.4</v>
      </c>
      <c r="D46" s="29" t="s">
        <v>49</v>
      </c>
    </row>
    <row r="47" spans="1:8" ht="15.75" customHeight="1" x14ac:dyDescent="0.3">
      <c r="A47" s="28" t="s">
        <v>17</v>
      </c>
      <c r="B47" s="4">
        <f>7356749491*1.1</f>
        <v>8092424440.1000004</v>
      </c>
      <c r="C47" s="24">
        <v>6.3</v>
      </c>
      <c r="D47" s="27" t="s">
        <v>37</v>
      </c>
    </row>
    <row r="48" spans="1:8" ht="14.25" x14ac:dyDescent="0.2">
      <c r="A48" s="28" t="s">
        <v>18</v>
      </c>
      <c r="B48" s="3">
        <f>21504913184*1.1</f>
        <v>23655404502.400002</v>
      </c>
      <c r="C48" s="24">
        <v>6.3</v>
      </c>
      <c r="D48" s="27" t="s">
        <v>38</v>
      </c>
    </row>
    <row r="49" spans="1:4" ht="15.75" customHeight="1" x14ac:dyDescent="0.2">
      <c r="A49" s="28" t="s">
        <v>19</v>
      </c>
      <c r="B49" s="3">
        <f>20000000*1.1</f>
        <v>22000000</v>
      </c>
      <c r="C49" s="24">
        <v>1.4</v>
      </c>
      <c r="D49" s="27" t="s">
        <v>39</v>
      </c>
    </row>
    <row r="50" spans="1:4" ht="14.25" x14ac:dyDescent="0.2">
      <c r="A50" s="28" t="s">
        <v>20</v>
      </c>
      <c r="B50" s="3">
        <v>1604848598.3900001</v>
      </c>
      <c r="C50" s="24">
        <v>1.4</v>
      </c>
      <c r="D50" s="27" t="s">
        <v>40</v>
      </c>
    </row>
    <row r="51" spans="1:4" ht="13.5" x14ac:dyDescent="0.2">
      <c r="A51" s="26" t="s">
        <v>87</v>
      </c>
      <c r="B51" s="36">
        <f>SUM(B39:B50)</f>
        <v>225158601972.48999</v>
      </c>
      <c r="C51" s="24"/>
      <c r="D51" s="27"/>
    </row>
    <row r="52" spans="1:4" ht="14.25" x14ac:dyDescent="0.3">
      <c r="A52" s="28" t="s">
        <v>51</v>
      </c>
      <c r="B52" s="30">
        <f>B51*0.05</f>
        <v>11257930098.6245</v>
      </c>
      <c r="C52" s="31">
        <v>0.8</v>
      </c>
      <c r="D52" s="27" t="s">
        <v>41</v>
      </c>
    </row>
    <row r="53" spans="1:4" ht="36" x14ac:dyDescent="0.2">
      <c r="A53" s="28" t="s">
        <v>0</v>
      </c>
      <c r="B53" s="32">
        <v>500000000</v>
      </c>
      <c r="C53" s="33">
        <v>5</v>
      </c>
      <c r="D53" s="29" t="s">
        <v>42</v>
      </c>
    </row>
    <row r="54" spans="1:4" ht="24" x14ac:dyDescent="0.2">
      <c r="A54" s="28" t="s">
        <v>1</v>
      </c>
      <c r="B54" s="32">
        <v>2000000000</v>
      </c>
      <c r="C54" s="33">
        <v>1</v>
      </c>
      <c r="D54" s="29" t="s">
        <v>43</v>
      </c>
    </row>
    <row r="55" spans="1:4" x14ac:dyDescent="0.2">
      <c r="A55" s="28" t="s">
        <v>2</v>
      </c>
      <c r="B55" s="51">
        <f>Vehiculos!I16</f>
        <v>424139655</v>
      </c>
      <c r="C55" s="33">
        <v>4.5</v>
      </c>
      <c r="D55" s="29" t="s">
        <v>44</v>
      </c>
    </row>
    <row r="56" spans="1:4" x14ac:dyDescent="0.2">
      <c r="A56" s="28" t="s">
        <v>3</v>
      </c>
      <c r="B56" s="51">
        <v>2100000000</v>
      </c>
      <c r="C56" s="33">
        <v>0.18</v>
      </c>
      <c r="D56" s="29" t="s">
        <v>44</v>
      </c>
    </row>
    <row r="57" spans="1:4" x14ac:dyDescent="0.2">
      <c r="A57" s="34" t="s">
        <v>4</v>
      </c>
      <c r="B57" s="5">
        <v>400000000</v>
      </c>
      <c r="C57" s="22">
        <v>6.7</v>
      </c>
      <c r="D57" s="27" t="s">
        <v>44</v>
      </c>
    </row>
    <row r="58" spans="1:4" ht="24" x14ac:dyDescent="0.2">
      <c r="A58" s="35" t="s">
        <v>5</v>
      </c>
      <c r="B58" s="6">
        <v>1000000000</v>
      </c>
      <c r="C58" s="22">
        <v>3.9</v>
      </c>
      <c r="D58" s="29" t="s">
        <v>45</v>
      </c>
    </row>
    <row r="59" spans="1:4" ht="24" x14ac:dyDescent="0.2">
      <c r="A59" s="35" t="s">
        <v>6</v>
      </c>
      <c r="B59" s="6">
        <v>154000000</v>
      </c>
      <c r="C59" s="22">
        <f>29000/365*31</f>
        <v>2463.0136986301372</v>
      </c>
      <c r="D59" s="29" t="s">
        <v>46</v>
      </c>
    </row>
    <row r="60" spans="1:4" x14ac:dyDescent="0.2">
      <c r="A60" s="35" t="s">
        <v>7</v>
      </c>
      <c r="B60" s="6">
        <v>30000000</v>
      </c>
      <c r="C60" s="23">
        <v>30</v>
      </c>
      <c r="D60" s="27" t="s">
        <v>44</v>
      </c>
    </row>
    <row r="61" spans="1:4" ht="31.5" customHeight="1" x14ac:dyDescent="0.2">
      <c r="A61" s="35" t="s">
        <v>123</v>
      </c>
      <c r="B61" s="6">
        <v>71500000000</v>
      </c>
      <c r="C61" s="23">
        <v>29000000</v>
      </c>
      <c r="D61" s="27"/>
    </row>
    <row r="66" spans="1:6" x14ac:dyDescent="0.2">
      <c r="A66" s="11" t="s">
        <v>47</v>
      </c>
    </row>
    <row r="67" spans="1:6" ht="12.75" x14ac:dyDescent="0.2">
      <c r="E67" s="9"/>
      <c r="F67" s="9"/>
    </row>
    <row r="68" spans="1:6" s="9" customFormat="1" ht="25.5" customHeight="1" x14ac:dyDescent="0.2">
      <c r="A68" s="2"/>
      <c r="B68" s="7"/>
      <c r="C68" s="8"/>
      <c r="D68" s="2"/>
      <c r="E68" s="2"/>
      <c r="F68" s="2"/>
    </row>
    <row r="73" spans="1:6" ht="15.75" x14ac:dyDescent="0.25">
      <c r="E73" s="10"/>
      <c r="F73" s="10"/>
    </row>
    <row r="74" spans="1:6" s="10" customFormat="1" ht="27" customHeight="1" x14ac:dyDescent="0.25">
      <c r="A74" s="2"/>
      <c r="B74" s="7"/>
      <c r="C74" s="8"/>
      <c r="D74" s="2"/>
      <c r="E74" s="2"/>
      <c r="F74" s="2"/>
    </row>
  </sheetData>
  <mergeCells count="2">
    <mergeCell ref="A6:C6"/>
    <mergeCell ref="A4:H4"/>
  </mergeCells>
  <pageMargins left="0.62992125984251968" right="0" top="0.98425196850393704" bottom="0.15748031496062992" header="0.31496062992125984" footer="0.31496062992125984"/>
  <pageSetup scale="8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I16"/>
  <sheetViews>
    <sheetView workbookViewId="0">
      <selection activeCell="F21" sqref="F21"/>
    </sheetView>
  </sheetViews>
  <sheetFormatPr baseColWidth="10" defaultRowHeight="15" x14ac:dyDescent="0.25"/>
  <cols>
    <col min="4" max="4" width="14.5703125" customWidth="1"/>
    <col min="6" max="6" width="13" customWidth="1"/>
    <col min="7" max="7" width="14" customWidth="1"/>
    <col min="9" max="9" width="15.5703125" bestFit="1" customWidth="1"/>
  </cols>
  <sheetData>
    <row r="2" spans="1:9" ht="15" customHeight="1" x14ac:dyDescent="0.25">
      <c r="A2" s="94" t="s">
        <v>147</v>
      </c>
      <c r="B2" s="94"/>
      <c r="C2" s="94"/>
      <c r="D2" s="94"/>
      <c r="E2" s="94"/>
      <c r="F2" s="94"/>
      <c r="G2" s="94"/>
      <c r="H2" s="94"/>
      <c r="I2" s="94"/>
    </row>
    <row r="3" spans="1:9" ht="25.5" x14ac:dyDescent="0.25">
      <c r="A3" s="75" t="s">
        <v>88</v>
      </c>
      <c r="B3" s="75" t="s">
        <v>89</v>
      </c>
      <c r="C3" s="75" t="s">
        <v>90</v>
      </c>
      <c r="D3" s="75" t="s">
        <v>91</v>
      </c>
      <c r="E3" s="75" t="s">
        <v>92</v>
      </c>
      <c r="F3" s="75" t="s">
        <v>93</v>
      </c>
      <c r="G3" s="76" t="s">
        <v>94</v>
      </c>
      <c r="H3" s="75" t="s">
        <v>95</v>
      </c>
      <c r="I3" s="75" t="s">
        <v>122</v>
      </c>
    </row>
    <row r="4" spans="1:9" x14ac:dyDescent="0.25">
      <c r="A4" s="44">
        <v>1</v>
      </c>
      <c r="B4" s="46" t="s">
        <v>96</v>
      </c>
      <c r="C4" s="44" t="s">
        <v>97</v>
      </c>
      <c r="D4" s="44" t="s">
        <v>98</v>
      </c>
      <c r="E4" s="44">
        <v>2495</v>
      </c>
      <c r="F4" s="44">
        <v>12</v>
      </c>
      <c r="G4" s="45">
        <v>6406021</v>
      </c>
      <c r="H4" s="44">
        <v>1996</v>
      </c>
      <c r="I4" s="47">
        <v>13200000</v>
      </c>
    </row>
    <row r="5" spans="1:9" x14ac:dyDescent="0.25">
      <c r="A5" s="44">
        <v>2</v>
      </c>
      <c r="B5" s="46" t="s">
        <v>99</v>
      </c>
      <c r="C5" s="44" t="s">
        <v>100</v>
      </c>
      <c r="D5" s="44" t="s">
        <v>101</v>
      </c>
      <c r="E5" s="44">
        <v>2400</v>
      </c>
      <c r="F5" s="44">
        <v>5</v>
      </c>
      <c r="G5" s="45">
        <v>9021004</v>
      </c>
      <c r="H5" s="44">
        <v>1997</v>
      </c>
      <c r="I5" s="47">
        <v>10400000</v>
      </c>
    </row>
    <row r="6" spans="1:9" x14ac:dyDescent="0.25">
      <c r="A6" s="44">
        <v>3</v>
      </c>
      <c r="B6" s="46" t="s">
        <v>102</v>
      </c>
      <c r="C6" s="44" t="s">
        <v>100</v>
      </c>
      <c r="D6" s="44" t="s">
        <v>101</v>
      </c>
      <c r="E6" s="44">
        <v>2400</v>
      </c>
      <c r="F6" s="44">
        <v>5</v>
      </c>
      <c r="G6" s="45">
        <v>9021004</v>
      </c>
      <c r="H6" s="44">
        <v>1997</v>
      </c>
      <c r="I6" s="47">
        <v>10400000</v>
      </c>
    </row>
    <row r="7" spans="1:9" x14ac:dyDescent="0.25">
      <c r="A7" s="44">
        <v>4</v>
      </c>
      <c r="B7" s="46" t="s">
        <v>103</v>
      </c>
      <c r="C7" s="44" t="s">
        <v>104</v>
      </c>
      <c r="D7" s="44" t="s">
        <v>98</v>
      </c>
      <c r="E7" s="44">
        <v>2351</v>
      </c>
      <c r="F7" s="44">
        <v>12</v>
      </c>
      <c r="G7" s="45">
        <v>3203011</v>
      </c>
      <c r="H7" s="44">
        <v>1999</v>
      </c>
      <c r="I7" s="47">
        <v>17200000</v>
      </c>
    </row>
    <row r="8" spans="1:9" x14ac:dyDescent="0.25">
      <c r="A8" s="44">
        <v>5</v>
      </c>
      <c r="B8" s="46" t="s">
        <v>105</v>
      </c>
      <c r="C8" s="44" t="s">
        <v>106</v>
      </c>
      <c r="D8" s="44" t="s">
        <v>107</v>
      </c>
      <c r="E8" s="44">
        <v>4300</v>
      </c>
      <c r="F8" s="44">
        <v>28</v>
      </c>
      <c r="G8" s="45">
        <v>10403001</v>
      </c>
      <c r="H8" s="44">
        <v>2006</v>
      </c>
      <c r="I8" s="47">
        <v>64900000</v>
      </c>
    </row>
    <row r="9" spans="1:9" x14ac:dyDescent="0.25">
      <c r="A9" s="44">
        <v>6</v>
      </c>
      <c r="B9" s="46" t="s">
        <v>108</v>
      </c>
      <c r="C9" s="44" t="s">
        <v>106</v>
      </c>
      <c r="D9" s="44" t="s">
        <v>107</v>
      </c>
      <c r="E9" s="44">
        <v>4300</v>
      </c>
      <c r="F9" s="44">
        <v>28</v>
      </c>
      <c r="G9" s="45">
        <v>10403001</v>
      </c>
      <c r="H9" s="44">
        <v>2006</v>
      </c>
      <c r="I9" s="47">
        <v>64900000</v>
      </c>
    </row>
    <row r="10" spans="1:9" x14ac:dyDescent="0.25">
      <c r="A10" s="44">
        <v>7</v>
      </c>
      <c r="B10" s="46" t="s">
        <v>109</v>
      </c>
      <c r="C10" s="44" t="s">
        <v>110</v>
      </c>
      <c r="D10" s="44" t="s">
        <v>111</v>
      </c>
      <c r="E10" s="44">
        <v>3920</v>
      </c>
      <c r="F10" s="44" t="s">
        <v>112</v>
      </c>
      <c r="G10" s="45">
        <v>3004015</v>
      </c>
      <c r="H10" s="44">
        <v>2006</v>
      </c>
      <c r="I10" s="47">
        <v>48500000</v>
      </c>
    </row>
    <row r="11" spans="1:9" x14ac:dyDescent="0.25">
      <c r="A11" s="44">
        <v>8</v>
      </c>
      <c r="B11" s="46" t="s">
        <v>113</v>
      </c>
      <c r="C11" s="44" t="s">
        <v>100</v>
      </c>
      <c r="D11" s="44" t="s">
        <v>114</v>
      </c>
      <c r="E11" s="44">
        <v>2694</v>
      </c>
      <c r="F11" s="44">
        <v>6</v>
      </c>
      <c r="G11" s="45">
        <v>9008145</v>
      </c>
      <c r="H11" s="44">
        <v>2010</v>
      </c>
      <c r="I11" s="47">
        <v>58400000</v>
      </c>
    </row>
    <row r="12" spans="1:9" x14ac:dyDescent="0.25">
      <c r="A12" s="44">
        <v>9</v>
      </c>
      <c r="B12" s="46" t="s">
        <v>115</v>
      </c>
      <c r="C12" s="44" t="s">
        <v>116</v>
      </c>
      <c r="D12" s="44" t="s">
        <v>101</v>
      </c>
      <c r="E12" s="44">
        <v>1598</v>
      </c>
      <c r="F12" s="44">
        <v>5</v>
      </c>
      <c r="G12" s="45">
        <v>9008145</v>
      </c>
      <c r="H12" s="44">
        <v>2011</v>
      </c>
      <c r="I12" s="47">
        <v>62700000</v>
      </c>
    </row>
    <row r="13" spans="1:9" x14ac:dyDescent="0.25">
      <c r="A13" s="44">
        <v>10</v>
      </c>
      <c r="B13" s="46" t="s">
        <v>117</v>
      </c>
      <c r="C13" s="44" t="s">
        <v>116</v>
      </c>
      <c r="D13" s="44" t="s">
        <v>114</v>
      </c>
      <c r="E13" s="44">
        <v>2488</v>
      </c>
      <c r="F13" s="44">
        <v>5</v>
      </c>
      <c r="G13" s="45">
        <v>8008001</v>
      </c>
      <c r="H13" s="44">
        <v>2012</v>
      </c>
      <c r="I13" s="47">
        <v>45500000</v>
      </c>
    </row>
    <row r="14" spans="1:9" x14ac:dyDescent="0.25">
      <c r="A14" s="44">
        <v>11</v>
      </c>
      <c r="B14" s="46" t="s">
        <v>118</v>
      </c>
      <c r="C14" s="44" t="s">
        <v>97</v>
      </c>
      <c r="D14" s="44" t="s">
        <v>101</v>
      </c>
      <c r="E14" s="44">
        <v>2400</v>
      </c>
      <c r="F14" s="44">
        <v>5</v>
      </c>
      <c r="G14" s="45">
        <v>6421050</v>
      </c>
      <c r="H14" s="44">
        <v>2012</v>
      </c>
      <c r="I14" s="47">
        <v>24600000</v>
      </c>
    </row>
    <row r="15" spans="1:9" ht="27" x14ac:dyDescent="0.25">
      <c r="A15" s="44">
        <v>12</v>
      </c>
      <c r="B15" s="48" t="s">
        <v>121</v>
      </c>
      <c r="C15" s="46" t="s">
        <v>120</v>
      </c>
      <c r="D15" s="46" t="s">
        <v>119</v>
      </c>
      <c r="E15" s="37">
        <v>125</v>
      </c>
      <c r="F15" s="37"/>
      <c r="G15" s="37"/>
      <c r="H15" s="37">
        <v>2013</v>
      </c>
      <c r="I15" s="47">
        <v>3439655</v>
      </c>
    </row>
    <row r="16" spans="1:9" x14ac:dyDescent="0.25">
      <c r="H16" s="49" t="s">
        <v>80</v>
      </c>
      <c r="I16" s="50">
        <f>SUM(I4:I15)</f>
        <v>424139655</v>
      </c>
    </row>
  </sheetData>
  <mergeCells count="1">
    <mergeCell ref="A2:I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N18"/>
  <sheetViews>
    <sheetView workbookViewId="0">
      <selection activeCell="E18" sqref="E18"/>
    </sheetView>
  </sheetViews>
  <sheetFormatPr baseColWidth="10" defaultColWidth="0.42578125" defaultRowHeight="15" x14ac:dyDescent="0.25"/>
  <cols>
    <col min="1" max="1" width="7.5703125" style="12" customWidth="1"/>
    <col min="2" max="2" width="45.140625" customWidth="1"/>
    <col min="3" max="3" width="16.7109375" customWidth="1"/>
    <col min="4" max="6" width="18.7109375" customWidth="1"/>
    <col min="7" max="7" width="28.7109375" customWidth="1"/>
  </cols>
  <sheetData>
    <row r="1" spans="2:14" ht="18.75" x14ac:dyDescent="0.3">
      <c r="B1" s="95" t="s">
        <v>48</v>
      </c>
      <c r="C1" s="96"/>
      <c r="D1" s="96"/>
      <c r="E1" s="96"/>
      <c r="F1" s="96"/>
      <c r="G1" s="96"/>
    </row>
    <row r="2" spans="2:14" ht="21" customHeight="1" x14ac:dyDescent="0.25">
      <c r="B2" s="73" t="s">
        <v>30</v>
      </c>
      <c r="C2" s="73"/>
      <c r="D2" s="74" t="s">
        <v>8</v>
      </c>
      <c r="E2" s="74" t="s">
        <v>126</v>
      </c>
      <c r="F2" s="74" t="s">
        <v>127</v>
      </c>
      <c r="G2" s="74" t="s">
        <v>128</v>
      </c>
    </row>
    <row r="3" spans="2:14" ht="25.5" x14ac:dyDescent="0.25">
      <c r="B3" s="39" t="s">
        <v>21</v>
      </c>
      <c r="C3" s="39"/>
      <c r="D3" s="1">
        <v>3394000000</v>
      </c>
      <c r="E3" s="1" t="s">
        <v>129</v>
      </c>
      <c r="F3" s="67">
        <v>2.4395194</v>
      </c>
      <c r="G3" s="68">
        <v>-76.603728399999994</v>
      </c>
    </row>
    <row r="4" spans="2:14" x14ac:dyDescent="0.25">
      <c r="B4" s="65" t="s">
        <v>29</v>
      </c>
      <c r="C4" s="65"/>
      <c r="D4" s="66">
        <v>1000000000</v>
      </c>
      <c r="E4" s="54"/>
      <c r="F4" s="54"/>
      <c r="I4" s="21"/>
    </row>
    <row r="5" spans="2:14" x14ac:dyDescent="0.25">
      <c r="B5" s="39" t="s">
        <v>22</v>
      </c>
      <c r="C5" s="39"/>
      <c r="D5" s="1">
        <f>484000*1.1</f>
        <v>532400</v>
      </c>
      <c r="E5" s="54"/>
      <c r="F5" s="54"/>
      <c r="I5" s="21"/>
      <c r="J5" s="21"/>
      <c r="N5" s="21"/>
    </row>
    <row r="6" spans="2:14" x14ac:dyDescent="0.25">
      <c r="B6" s="39" t="s">
        <v>23</v>
      </c>
      <c r="C6" s="39"/>
      <c r="D6" s="1">
        <f>197584000*1.1</f>
        <v>217342400.00000003</v>
      </c>
      <c r="E6" s="54"/>
      <c r="F6" s="54"/>
      <c r="I6" s="21"/>
      <c r="J6" s="21"/>
      <c r="L6" s="21"/>
      <c r="M6" s="21"/>
      <c r="N6" s="21"/>
    </row>
    <row r="7" spans="2:14" x14ac:dyDescent="0.25">
      <c r="B7" s="39" t="s">
        <v>24</v>
      </c>
      <c r="C7" s="39"/>
      <c r="D7" s="1">
        <f>11130000*1.1</f>
        <v>12243000.000000002</v>
      </c>
      <c r="E7" s="54"/>
      <c r="F7" s="54"/>
      <c r="I7" s="21"/>
      <c r="J7" s="21"/>
      <c r="L7" s="21"/>
      <c r="M7" s="21"/>
      <c r="N7" s="21"/>
    </row>
    <row r="8" spans="2:14" x14ac:dyDescent="0.25">
      <c r="B8" s="39" t="s">
        <v>25</v>
      </c>
      <c r="C8" s="39"/>
      <c r="D8" s="1">
        <f>248951000*1.1</f>
        <v>273846100</v>
      </c>
      <c r="E8" s="54"/>
      <c r="F8" s="54"/>
      <c r="I8" s="21"/>
      <c r="J8" s="21"/>
      <c r="L8" s="21"/>
      <c r="M8" s="21"/>
      <c r="N8" s="21"/>
    </row>
    <row r="9" spans="2:14" x14ac:dyDescent="0.25">
      <c r="B9" s="39" t="s">
        <v>26</v>
      </c>
      <c r="C9" s="39"/>
      <c r="D9" s="1">
        <f>241677000*1.1</f>
        <v>265844700.00000003</v>
      </c>
      <c r="E9" s="54"/>
      <c r="F9" s="54"/>
      <c r="I9" s="21"/>
      <c r="J9" s="21"/>
      <c r="L9" s="21"/>
      <c r="M9" s="21"/>
      <c r="N9" s="21"/>
    </row>
    <row r="10" spans="2:14" x14ac:dyDescent="0.25">
      <c r="B10" s="39" t="s">
        <v>27</v>
      </c>
      <c r="C10" s="39"/>
      <c r="D10" s="1">
        <f>323873000*1.1</f>
        <v>356260300</v>
      </c>
      <c r="E10" s="54"/>
      <c r="F10" s="54"/>
      <c r="I10" s="21"/>
      <c r="J10" s="21"/>
      <c r="L10" s="21"/>
      <c r="M10" s="21"/>
      <c r="N10" s="21"/>
    </row>
    <row r="11" spans="2:14" x14ac:dyDescent="0.25">
      <c r="B11" s="40" t="s">
        <v>28</v>
      </c>
      <c r="C11" s="40"/>
      <c r="D11" s="1">
        <f>SUM(D3:D10)*0.05</f>
        <v>276003445</v>
      </c>
      <c r="E11" s="54"/>
      <c r="F11" s="54"/>
      <c r="I11" s="21"/>
      <c r="J11" s="21"/>
      <c r="L11" s="21"/>
      <c r="M11" s="21"/>
      <c r="N11" s="21"/>
    </row>
    <row r="12" spans="2:14" x14ac:dyDescent="0.25">
      <c r="B12" s="38" t="s">
        <v>0</v>
      </c>
      <c r="C12" s="38"/>
      <c r="D12" s="1">
        <v>300000000</v>
      </c>
      <c r="E12" s="54"/>
      <c r="F12" s="54"/>
      <c r="I12" s="21"/>
      <c r="J12" s="21"/>
      <c r="L12" s="21"/>
      <c r="M12" s="21"/>
      <c r="N12" s="21"/>
    </row>
    <row r="13" spans="2:14" x14ac:dyDescent="0.25">
      <c r="B13" s="41" t="s">
        <v>1</v>
      </c>
      <c r="C13" s="41"/>
      <c r="D13" s="1">
        <v>1000000000</v>
      </c>
      <c r="E13" s="54"/>
      <c r="F13" s="54"/>
      <c r="I13" s="21"/>
      <c r="J13" s="21"/>
      <c r="L13" s="21"/>
      <c r="M13" s="21"/>
      <c r="N13" s="21"/>
    </row>
    <row r="14" spans="2:14" x14ac:dyDescent="0.25">
      <c r="B14" s="37" t="s">
        <v>81</v>
      </c>
      <c r="C14" s="37"/>
      <c r="D14" s="1">
        <v>1000000000</v>
      </c>
      <c r="E14" s="54"/>
      <c r="F14" s="54"/>
      <c r="N14" s="21"/>
    </row>
    <row r="15" spans="2:14" x14ac:dyDescent="0.25">
      <c r="B15" s="42" t="s">
        <v>124</v>
      </c>
      <c r="C15" s="53" t="s">
        <v>85</v>
      </c>
      <c r="D15" s="1"/>
      <c r="E15" s="54"/>
      <c r="F15" s="54"/>
      <c r="N15" s="21"/>
    </row>
    <row r="16" spans="2:14" x14ac:dyDescent="0.25">
      <c r="B16" s="38" t="s">
        <v>82</v>
      </c>
      <c r="C16" s="52">
        <v>991</v>
      </c>
      <c r="D16" s="1">
        <f>616000*250</f>
        <v>154000000</v>
      </c>
      <c r="E16" s="54"/>
      <c r="F16" s="54"/>
    </row>
    <row r="17" spans="2:6" x14ac:dyDescent="0.25">
      <c r="B17" s="41" t="s">
        <v>83</v>
      </c>
      <c r="C17" s="41">
        <v>1610</v>
      </c>
      <c r="D17" s="1">
        <f>616000*250</f>
        <v>154000000</v>
      </c>
      <c r="E17" s="54"/>
      <c r="F17" s="54"/>
    </row>
    <row r="18" spans="2:6" x14ac:dyDescent="0.25">
      <c r="B18" s="37" t="s">
        <v>84</v>
      </c>
      <c r="C18" s="37">
        <v>216</v>
      </c>
      <c r="D18" s="1">
        <f>616000*250</f>
        <v>154000000</v>
      </c>
      <c r="E18" s="54"/>
      <c r="F18" s="54"/>
    </row>
  </sheetData>
  <mergeCells count="1">
    <mergeCell ref="B1:G1"/>
  </mergeCells>
  <pageMargins left="1.1023622047244095" right="0" top="0.74803149606299213" bottom="0.35433070866141736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Generales Unicauca</vt:lpstr>
      <vt:lpstr>Vehiculos</vt:lpstr>
      <vt:lpstr>Unidad de salud</vt:lpstr>
      <vt:lpstr>Vehiculos!_GoBack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 GUTIERREZ SALAZAR</dc:creator>
  <cp:lastModifiedBy>Alberto</cp:lastModifiedBy>
  <cp:lastPrinted>2014-05-27T18:35:18Z</cp:lastPrinted>
  <dcterms:created xsi:type="dcterms:W3CDTF">2011-12-15T21:14:34Z</dcterms:created>
  <dcterms:modified xsi:type="dcterms:W3CDTF">2014-08-05T03:44:36Z</dcterms:modified>
</cp:coreProperties>
</file>